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peter/Downloads/"/>
    </mc:Choice>
  </mc:AlternateContent>
  <xr:revisionPtr revIDLastSave="0" documentId="13_ncr:1_{1558EF56-1AAC-D441-BC32-5B7D341A41FC}" xr6:coauthVersionLast="47" xr6:coauthVersionMax="47" xr10:uidLastSave="{00000000-0000-0000-0000-000000000000}"/>
  <bookViews>
    <workbookView xWindow="0" yWindow="660" windowWidth="23140" windowHeight="15540" tabRatio="500" activeTab="2" xr2:uid="{00000000-000D-0000-FFFF-FFFF00000000}"/>
  </bookViews>
  <sheets>
    <sheet name="Development Budget" sheetId="1" r:id="rId1"/>
    <sheet name="Interest Calculator" sheetId="2" r:id="rId2"/>
    <sheet name="Rules of Thumb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2" l="1"/>
  <c r="C12" i="2" s="1"/>
  <c r="B120" i="1"/>
  <c r="B47" i="1"/>
  <c r="B131" i="1" s="1"/>
  <c r="B14" i="1"/>
  <c r="B91" i="1" s="1"/>
  <c r="B96" i="1" l="1"/>
  <c r="B129" i="1"/>
  <c r="B98" i="1"/>
  <c r="C13" i="2"/>
  <c r="D12" i="2"/>
  <c r="B25" i="1"/>
  <c r="B29" i="1" s="1"/>
  <c r="D11" i="2"/>
  <c r="C14" i="2" l="1"/>
  <c r="D13" i="2"/>
  <c r="B110" i="1"/>
  <c r="B133" i="1" l="1"/>
  <c r="B134" i="1" s="1"/>
  <c r="B141" i="1"/>
  <c r="D14" i="2"/>
  <c r="C15" i="2"/>
  <c r="B123" i="1"/>
  <c r="B124" i="1" l="1"/>
  <c r="B136" i="1"/>
  <c r="C16" i="2"/>
  <c r="D15" i="2"/>
  <c r="B142" i="1"/>
  <c r="C17" i="2" l="1"/>
  <c r="D16" i="2"/>
  <c r="B139" i="1"/>
  <c r="B140" i="1"/>
  <c r="C18" i="2" l="1"/>
  <c r="D17" i="2"/>
  <c r="C19" i="2" l="1"/>
  <c r="D18" i="2"/>
  <c r="D19" i="2" l="1"/>
  <c r="C20" i="2"/>
  <c r="C21" i="2" l="1"/>
  <c r="D20" i="2"/>
  <c r="C22" i="2" l="1"/>
  <c r="D21" i="2"/>
  <c r="C23" i="2" l="1"/>
  <c r="D22" i="2"/>
  <c r="C24" i="2" l="1"/>
  <c r="D23" i="2"/>
  <c r="D24" i="2" l="1"/>
  <c r="C25" i="2"/>
  <c r="C26" i="2" l="1"/>
  <c r="D25" i="2"/>
  <c r="C27" i="2" l="1"/>
  <c r="D26" i="2"/>
  <c r="C28" i="2" l="1"/>
  <c r="D27" i="2"/>
  <c r="C29" i="2" l="1"/>
  <c r="D28" i="2"/>
  <c r="D29" i="2" l="1"/>
  <c r="C30" i="2"/>
  <c r="C31" i="2" l="1"/>
  <c r="D30" i="2"/>
  <c r="C32" i="2" l="1"/>
  <c r="D31" i="2"/>
  <c r="C33" i="2" l="1"/>
  <c r="D32" i="2"/>
  <c r="C34" i="2" l="1"/>
  <c r="D33" i="2"/>
  <c r="D34" i="2" l="1"/>
  <c r="D36" i="2" s="1"/>
  <c r="D37" i="2"/>
</calcChain>
</file>

<file path=xl/sharedStrings.xml><?xml version="1.0" encoding="utf-8"?>
<sst xmlns="http://schemas.openxmlformats.org/spreadsheetml/2006/main" count="319" uniqueCount="312">
  <si>
    <t>BUILDING BLUEPRINT</t>
  </si>
  <si>
    <t>Custom Home Development Budget Template</t>
  </si>
  <si>
    <t>Your Project Name Here</t>
  </si>
  <si>
    <t>PROJECT INFORMATION</t>
  </si>
  <si>
    <t>Property Address:</t>
  </si>
  <si>
    <t>Enter your property address</t>
  </si>
  <si>
    <t>Prepared For:</t>
  </si>
  <si>
    <t>Your name</t>
  </si>
  <si>
    <t>Anticipated Start Date:</t>
  </si>
  <si>
    <t>Target construction start</t>
  </si>
  <si>
    <t>Construction Period (months):</t>
  </si>
  <si>
    <t>Typical range: 12-24 months depending on complexity</t>
  </si>
  <si>
    <t>KEY PROJECT ASSUMPTIONS</t>
  </si>
  <si>
    <t>Target Square Footage:</t>
  </si>
  <si>
    <t>Conditioned living space (not including garage, unfinished basement)</t>
  </si>
  <si>
    <t>Construction Cost per SF:</t>
  </si>
  <si>
    <t>RULE OF THUMB: $350-500/SF basic custom, $500-700 mid-range, $700-1000+ high-end</t>
  </si>
  <si>
    <t>Calculated Hard Costs:</t>
  </si>
  <si>
    <t>Category / Line Item</t>
  </si>
  <si>
    <t>Estimated Cost</t>
  </si>
  <si>
    <t>% of Total</t>
  </si>
  <si>
    <t>Notes &amp; Building Blueprint Rules of Thumb</t>
  </si>
  <si>
    <t>I. ACQUISITION &amp; PRE-DEVELOPMENT</t>
  </si>
  <si>
    <t>Land Acquisition</t>
  </si>
  <si>
    <t>RULE OF THUMB: Land should be 10-20% of total project cost. If land exceeds 25%, reconsider project feasibility.</t>
  </si>
  <si>
    <t>Legal Fees (Acquisition)</t>
  </si>
  <si>
    <t>Title review, contract negotiation, closing representation. Budget $3,000-8,000.</t>
  </si>
  <si>
    <t>Legal Fees (Zoning/Planning)</t>
  </si>
  <si>
    <t>Variance applications, planning board hearings. Can escalate significantly with contested approvals.</t>
  </si>
  <si>
    <t>Survey (Boundary &amp; Topographic)</t>
  </si>
  <si>
    <t>ESSENTIAL. Never skip. Budget $3,000-6,000. Topo survey required for site design.</t>
  </si>
  <si>
    <t>Title Insurance &amp; Fees</t>
  </si>
  <si>
    <t>Typically 0.5-1% of purchase price. Negotiate—often inflated.</t>
  </si>
  <si>
    <t>Building Permit (% of hard costs)</t>
  </si>
  <si>
    <t>INPUT AS DECIMAL. Check with your municipality—ranges from 0.5% to 2% of construction value.</t>
  </si>
  <si>
    <t>Building Permit (Calculated)</t>
  </si>
  <si>
    <t>Auto-calculated from percentage above.</t>
  </si>
  <si>
    <t>Phase I Environmental</t>
  </si>
  <si>
    <t>Required by most lenders. Budget $2,500-5,000. Skip at your own risk on previously developed land.</t>
  </si>
  <si>
    <t>Geotechnical / Soil Borings</t>
  </si>
  <si>
    <t>CRITICAL for foundation design. Don't skip—soil surprises are expensive. $4,000-10,000.</t>
  </si>
  <si>
    <t>Zoning / ARB / Historic Review Fees</t>
  </si>
  <si>
    <t>Application fees vary widely. Historic districts can add significant cost &amp; time.</t>
  </si>
  <si>
    <t>SUBTOTAL: ACQUISITION &amp; PRE-DEV</t>
  </si>
  <si>
    <t>II. SITE DEVELOPMENT &amp; UTILITIES</t>
  </si>
  <si>
    <t>Demolition (Existing Structures)</t>
  </si>
  <si>
    <t>Mobile homes $5-15K, houses $15-40K. Asbestos/lead abatement can double costs.</t>
  </si>
  <si>
    <t>Tree Removal &amp; Stump Grinding</t>
  </si>
  <si>
    <t>Large trees $1,000-3,000 each. Clear only what's necessary—mature trees add value.</t>
  </si>
  <si>
    <t>Excavation (Foundation)</t>
  </si>
  <si>
    <t>RULE OF THUMB: $8-15/SF of footprint. Basements add significant cost.</t>
  </si>
  <si>
    <t>Rock Removal / Blasting Allowance</t>
  </si>
  <si>
    <t>HIGH RISK LINE ITEM. Can be $0 or $100K+. Geotech report is your friend here.</t>
  </si>
  <si>
    <t>Foundation Excavation &amp; Prep</t>
  </si>
  <si>
    <t>Over-excavation, compaction, gravel base. Often underestimated.</t>
  </si>
  <si>
    <t>Temporary Access Road &amp; Staging</t>
  </si>
  <si>
    <t>Gravel drive, laydown area. Essential for material delivery.</t>
  </si>
  <si>
    <t>Temporary Power &amp; Water</t>
  </si>
  <si>
    <t>Temp poles, meters. Some utilities charge substantial hookup fees.</t>
  </si>
  <si>
    <t>Erosion &amp; Sediment Control</t>
  </si>
  <si>
    <t>Silt fence, inlet protection. Required by code—don't skip or you'll get fined.</t>
  </si>
  <si>
    <t>Rough Site Grading</t>
  </si>
  <si>
    <t>Initial grading for drainage and construction access.</t>
  </si>
  <si>
    <t>Retaining Walls (Allowance)</t>
  </si>
  <si>
    <t>Highly variable. Engineered walls $50-150/face SF. Boulder walls cheaper.</t>
  </si>
  <si>
    <t>Stormwater / Drainage System</t>
  </si>
  <si>
    <t>Dry wells, French drains, swales. Undersizing = wet basement forever.</t>
  </si>
  <si>
    <t>Utility Hookup: Sewer</t>
  </si>
  <si>
    <t>Connection fees vary wildly by municipality. $2,000-20,000 range.</t>
  </si>
  <si>
    <t>Utility Hookup: Water</t>
  </si>
  <si>
    <t>Tap fees + trenching. Well alternative often $15,000-30,000.</t>
  </si>
  <si>
    <t>Utility Hookup: Electric</t>
  </si>
  <si>
    <t>Service drop, trenching, panel. 200A minimum for modern homes.</t>
  </si>
  <si>
    <t>Utility Hookup: Communications</t>
  </si>
  <si>
    <t>Conduit for fiber/cable. Run extra conduit—it's cheap insurance.</t>
  </si>
  <si>
    <t>SUBTOTAL: SITE DEV &amp; UTILITIES</t>
  </si>
  <si>
    <t>III. HARD COSTS – NEW CONSTRUCTION</t>
  </si>
  <si>
    <t>Note: Line items below are for detailed tracking. Default is the lump sum calculated above.</t>
  </si>
  <si>
    <t>RULE OF THUMB: Hard costs typically represent 50-60% of total project budget.</t>
  </si>
  <si>
    <t>A. SITE CONCRETE</t>
  </si>
  <si>
    <t>Foundation, footings, slabs. RULE OF THUMB: $15-25/SF of footprint for standard foundation.</t>
  </si>
  <si>
    <t xml:space="preserve">   Footings</t>
  </si>
  <si>
    <t>Continuous footings for walls, isolated footings for point loads.</t>
  </si>
  <si>
    <t xml:space="preserve">   Foundation Walls</t>
  </si>
  <si>
    <t>Poured concrete or block. Poured typically stronger and more waterproof.</t>
  </si>
  <si>
    <t xml:space="preserve">   Slabs (Basement &amp; Garage)</t>
  </si>
  <si>
    <t>4" slab on grade typical. Consider radiant heat rough-in.</t>
  </si>
  <si>
    <t xml:space="preserve">   Waterproofing &amp; Foundation Drains</t>
  </si>
  <si>
    <t>Don't cheap out. Basement waterproofing failures are catastrophic and expensive to fix.</t>
  </si>
  <si>
    <t>B. FRAMING</t>
  </si>
  <si>
    <t>RULE OF THUMB: $25-45/SF for wood frame. Steel framing 20-30% premium.</t>
  </si>
  <si>
    <t xml:space="preserve">   Lumber &amp; Framing Labor</t>
  </si>
  <si>
    <t>Lumber prices volatile. Lock in pricing when possible.</t>
  </si>
  <si>
    <t xml:space="preserve">   Sheathing &amp; Subfloor</t>
  </si>
  <si>
    <t>ZIP system or traditional sheathing + WRB. ZIP costs more but saves labor.</t>
  </si>
  <si>
    <t xml:space="preserve">   Hardware &amp; Connectors</t>
  </si>
  <si>
    <t>Simpson ties, hangers, hold-downs. Required by code.</t>
  </si>
  <si>
    <t>C. EXTERIOR ENVELOPE</t>
  </si>
  <si>
    <t>Roofing, siding, windows. RULE OF THUMB: $35-60/SF of exterior surface.</t>
  </si>
  <si>
    <t xml:space="preserve">   Roofing</t>
  </si>
  <si>
    <t>Asphalt shingles $5-8/SF, standing seam metal $12-20/SF, slate $25-50/SF.</t>
  </si>
  <si>
    <t xml:space="preserve">   Siding / Cladding</t>
  </si>
  <si>
    <t>Fiber cement $8-15/SF installed, wood $12-20/SF, stone veneer $25-40/SF.</t>
  </si>
  <si>
    <t xml:space="preserve">   Exterior Insulation / WRB</t>
  </si>
  <si>
    <t>Continuous insulation increasingly code-required. Budget $3-8/SF.</t>
  </si>
  <si>
    <t xml:space="preserve">   Gutters &amp; Downspouts</t>
  </si>
  <si>
    <t>Seamless aluminum $8-12/LF, copper $25-40/LF.</t>
  </si>
  <si>
    <t>D. WINDOWS &amp; DOORS</t>
  </si>
  <si>
    <t>MAJOR COST DRIVER. Can range from $30K to $200K+ on same house.</t>
  </si>
  <si>
    <t xml:space="preserve">   Windows &amp; Sliding Doors</t>
  </si>
  <si>
    <t>Budget $500-2,500 per window depending on quality. Large sliders $5,000-15,000 each.</t>
  </si>
  <si>
    <t xml:space="preserve">   Exterior Doors &amp; Hardware</t>
  </si>
  <si>
    <t>Entry doors $1,500-10,000. Good hardware matters.</t>
  </si>
  <si>
    <t xml:space="preserve">   Garage Doors</t>
  </si>
  <si>
    <t>Insulated steel $1,500-3,000, custom wood $5,000-15,000.</t>
  </si>
  <si>
    <t>E. ROUGH MEP (Mechanical/Electrical/Plumbing)</t>
  </si>
  <si>
    <t>RULE OF THUMB: $50-80/SF total for all MEP rough-in.</t>
  </si>
  <si>
    <t xml:space="preserve">   Rough Plumbing</t>
  </si>
  <si>
    <t>Main lines, vents, fixture rough-in. More bathrooms = more cost.</t>
  </si>
  <si>
    <t xml:space="preserve">   Rough HVAC</t>
  </si>
  <si>
    <t>Ductwork, refrigerant lines, equipment pads. Mini-splits often cheaper than ducted.</t>
  </si>
  <si>
    <t xml:space="preserve">   Rough Electrical &amp; Low Voltage</t>
  </si>
  <si>
    <t>200A service minimum. Budget for EV charger, smart home rough-in.</t>
  </si>
  <si>
    <t>F. INSULATION &amp; DRYWALL</t>
  </si>
  <si>
    <t>RULE OF THUMB: $8-15/SF for insulation, $4-8/SF for drywall.</t>
  </si>
  <si>
    <t xml:space="preserve">   Insulation (Thermal &amp; Sound)</t>
  </si>
  <si>
    <t>Spray foam $2-4/SF, batts $1-2/SF. Spray foam air seals too.</t>
  </si>
  <si>
    <t xml:space="preserve">   Drywall Hang &amp; Tape</t>
  </si>
  <si>
    <t>Level 4 finish standard, Level 5 for large walls with critical lighting.</t>
  </si>
  <si>
    <t>G. INTERIOR FINISHES</t>
  </si>
  <si>
    <t>HIGHLY VARIABLE. This is where budgets explode. Set firm allowances.</t>
  </si>
  <si>
    <t xml:space="preserve">   Flooring (Wood, Tile, Carpet)</t>
  </si>
  <si>
    <t>Hardwood $8-20/SF installed, tile $10-25/SF, carpet $5-12/SF.</t>
  </si>
  <si>
    <t xml:space="preserve">   Millwork, Trim, Cabinetry</t>
  </si>
  <si>
    <t>IKEA cabinets $200-400/LF, semi-custom $500-1,000/LF, custom $1,000-2,500/LF.</t>
  </si>
  <si>
    <t xml:space="preserve">   Stairs &amp; Railings</t>
  </si>
  <si>
    <t>Standard wood stairs $5-10K, custom steel/glass $20-50K.</t>
  </si>
  <si>
    <t xml:space="preserve">   Painting</t>
  </si>
  <si>
    <t>Interior $2-4/SF. Premium paints worth the upcharge for durability.</t>
  </si>
  <si>
    <t>H. FIXTURES &amp; APPLIANCES</t>
  </si>
  <si>
    <t>Set FIRM allowances. Scope creep here is real.</t>
  </si>
  <si>
    <t xml:space="preserve">   Plumbing Fixtures</t>
  </si>
  <si>
    <t>Toilets $300-2,000, faucets $200-1,500, tubs $500-10,000.</t>
  </si>
  <si>
    <t xml:space="preserve">   Lighting Fixtures</t>
  </si>
  <si>
    <t>Budget $5,000-15,000 minimum for a custom home. Can easily hit $50K.</t>
  </si>
  <si>
    <t xml:space="preserve">   Appliances (Kitchen &amp; Laundry)</t>
  </si>
  <si>
    <t>Mid-range package $10-20K, high-end $30-80K.</t>
  </si>
  <si>
    <t xml:space="preserve">   Fireplace / Wood Stove</t>
  </si>
  <si>
    <t>Gas fireplace $5-12K installed, wood stove $3-8K, masonry fireplace $15-30K.</t>
  </si>
  <si>
    <t>I. GC OVERHEAD &amp; PROFIT (if using GC)</t>
  </si>
  <si>
    <t>RULE OF THUMB: 15-25% of hard costs. Negotiate but expect to pay fair value.</t>
  </si>
  <si>
    <t xml:space="preserve">   General Conditions</t>
  </si>
  <si>
    <t>Dumpsters, toilets, temp fencing, supervision. Typically 5-8% of hard costs.</t>
  </si>
  <si>
    <t xml:space="preserve">   GC Overhead</t>
  </si>
  <si>
    <t>Office, insurance, staff. Typically 5-10% of hard costs.</t>
  </si>
  <si>
    <t xml:space="preserve">   GC Profit</t>
  </si>
  <si>
    <t>Typically 5-10% of hard costs. Risk premium for fixed-price contracts.</t>
  </si>
  <si>
    <t>SUBTOTAL: HARD COSTS (Use Calculated or Detail)</t>
  </si>
  <si>
    <t>Uses calculated hard cost from SF × $/SF. Override if using detailed line items.</t>
  </si>
  <si>
    <t>IV. SOFT COSTS &amp; FINANCING</t>
  </si>
  <si>
    <t>RULE OF THUMB: Soft costs typically run 15-25% of hard construction costs.</t>
  </si>
  <si>
    <t>Architect Fee (%)</t>
  </si>
  <si>
    <t>RULE OF THUMB: 8-15% of hard costs for full services. Lower for production homes, higher for complex custom.</t>
  </si>
  <si>
    <t>Architect Fee (Calculated)</t>
  </si>
  <si>
    <t>Auto-calculated. Negotiate phased payments tied to deliverables.</t>
  </si>
  <si>
    <t>Structural Engineer (%)</t>
  </si>
  <si>
    <t>Typically 1-3% of hard costs. Complex structures (steel, cantilevers) at higher end.</t>
  </si>
  <si>
    <t>Structural Engineer (Calculated)</t>
  </si>
  <si>
    <t>Auto-calculated.</t>
  </si>
  <si>
    <t>Civil Engineer / Site Plan</t>
  </si>
  <si>
    <t>Site plan, grading plan, stormwater design. $5,000-15,000 typical.</t>
  </si>
  <si>
    <t>Survey (As-Built)</t>
  </si>
  <si>
    <t>Required for C of O. Confirms structure matches approved plans.</t>
  </si>
  <si>
    <t>Interior Designer</t>
  </si>
  <si>
    <t>Optional but valuable. Can save money through trade discounts. Fees vary widely.</t>
  </si>
  <si>
    <t>Landscape Architect</t>
  </si>
  <si>
    <t>Planting plan, hardscape design. Can be bundled with architect or separate.</t>
  </si>
  <si>
    <t>Lighting Designer</t>
  </si>
  <si>
    <t>Worth it for custom homes. Prevents expensive fixture mistakes.</t>
  </si>
  <si>
    <t>Energy Modeling / HERS / Blower Door</t>
  </si>
  <si>
    <t>Required in many jurisdictions. HERS rating increasingly important for resale.</t>
  </si>
  <si>
    <t>Construction Loan Interest</t>
  </si>
  <si>
    <t>See Interest Calculator sheet. RULE OF THUMB: Budget 3-5% of loan amount.</t>
  </si>
  <si>
    <t>Loan Origination Fees</t>
  </si>
  <si>
    <t>Typically 0.5-1.5% of loan amount. Negotiate hard.</t>
  </si>
  <si>
    <t>Lender Legal Fees</t>
  </si>
  <si>
    <t>Lender's attorney fees—you pay them. Budget $1,500-3,000.</t>
  </si>
  <si>
    <t>Appraisal &amp; Inspections</t>
  </si>
  <si>
    <t>Initial appraisal + draw inspections (typically 4-6 during construction).</t>
  </si>
  <si>
    <t>Builder's Risk Insurance</t>
  </si>
  <si>
    <t>RULE OF THUMB: 1-1.5% of hard costs annually. Required by lender.</t>
  </si>
  <si>
    <t>SUBTOTAL: SOFT COSTS</t>
  </si>
  <si>
    <t>V. POST-CONSTRUCTION &amp; CARRY COSTS</t>
  </si>
  <si>
    <t>Landscaping &amp; Hardscaping</t>
  </si>
  <si>
    <t>RULE OF THUMB: Budget 5-10% of home value for mature landscaping. $20-50K typical for basic.</t>
  </si>
  <si>
    <t>Final Site Grading</t>
  </si>
  <si>
    <t>Topsoil, seeding, finish grading after construction traffic.</t>
  </si>
  <si>
    <t>Property Taxes (Year 1 - Pre-Build)</t>
  </si>
  <si>
    <t>Current taxes on unimproved land. Verify with assessor.</t>
  </si>
  <si>
    <t>Property Taxes (Year 2 - Post-Build)</t>
  </si>
  <si>
    <t>EXPECT SIGNIFICANT INCREASE. Assessor will reassess after C of O.</t>
  </si>
  <si>
    <t>Homeowners Insurance (Annual)</t>
  </si>
  <si>
    <t>Get quotes early. Custom homes can be harder to insure.</t>
  </si>
  <si>
    <t>Window Treatments</t>
  </si>
  <si>
    <t>Often forgotten in budgets. Basic shades $10-20K, motorized $30K+.</t>
  </si>
  <si>
    <t>Move-In / Final Cleaning</t>
  </si>
  <si>
    <t>Final clean, punch list items, furniture moves, misc.</t>
  </si>
  <si>
    <t>SUBTOTAL: POST-CONSTRUCTION</t>
  </si>
  <si>
    <t>VI. PROJECT TOTALS</t>
  </si>
  <si>
    <t>Total Project Cost (Before Contingency)</t>
  </si>
  <si>
    <t>Total Cost per Square Foot</t>
  </si>
  <si>
    <t>BENCHMARK: All-in cost $600-900/SF typical for custom, $900-1,200+ for high-end.</t>
  </si>
  <si>
    <t>VII. CONTINGENCY</t>
  </si>
  <si>
    <t>RULE OF THUMB: Total contingency should be 10-20% of project cost. Underfunded contingency = project failure.</t>
  </si>
  <si>
    <t>Hard Cost Contingency (%)</t>
  </si>
  <si>
    <t>MINIMUM 10-15%. Unknown conditions, design changes, price escalation.</t>
  </si>
  <si>
    <t>Hard Cost Contingency ($)</t>
  </si>
  <si>
    <t>Site Development Contingency (%)</t>
  </si>
  <si>
    <t>HIGHER at 15-20%. Site work has most unknowns—rock, water, soil issues.</t>
  </si>
  <si>
    <t>Site Development Contingency ($)</t>
  </si>
  <si>
    <t>Soft Cost Contingency (%)</t>
  </si>
  <si>
    <t>5-10% typical. Design fees, permit delays, inspection failures.</t>
  </si>
  <si>
    <t>Soft Cost Contingency ($)</t>
  </si>
  <si>
    <t>TOTAL CONTINGENCY</t>
  </si>
  <si>
    <t>TOTAL PROJECT COST WITH CONTINGENCY</t>
  </si>
  <si>
    <t>VIII. BUDGET HEALTH CHECK</t>
  </si>
  <si>
    <t>Land as % of Total</t>
  </si>
  <si>
    <t>Target: 10-20%. Over 25% signals potential feasibility issues.</t>
  </si>
  <si>
    <t>Hard Costs as % of Total</t>
  </si>
  <si>
    <t>Target: 50-60%. Primary driver of overall budget.</t>
  </si>
  <si>
    <t>Soft Costs as % of Hard Costs</t>
  </si>
  <si>
    <t>Target: 15-25%. Higher for complex/custom projects.</t>
  </si>
  <si>
    <t>Contingency as % of Total</t>
  </si>
  <si>
    <t>Target: 10-15%. Under 10% is risky.</t>
  </si>
  <si>
    <t>CONSTRUCTION LOAN INTEREST CALCULATOR</t>
  </si>
  <si>
    <t>LOAN ASSUMPTIONS</t>
  </si>
  <si>
    <t>Annual Interest Rate:</t>
  </si>
  <si>
    <t>Current construction rates typically 7-9%</t>
  </si>
  <si>
    <t>Total Facility Amount:</t>
  </si>
  <si>
    <t>Total loan commitment (not all drawn at once)</t>
  </si>
  <si>
    <t>Term (Months):</t>
  </si>
  <si>
    <t>Typical: 12-24 months. Match to construction schedule + buffer.</t>
  </si>
  <si>
    <t>DRAW SCHEDULE</t>
  </si>
  <si>
    <t>RULE OF THUMB: Interest is calculated on outstanding principal only. Front-load draws = more interest.</t>
  </si>
  <si>
    <t>Month</t>
  </si>
  <si>
    <t>Draw Amount</t>
  </si>
  <si>
    <t>Cumulative Principal</t>
  </si>
  <si>
    <t>Monthly Interest</t>
  </si>
  <si>
    <t>TOTAL INTEREST</t>
  </si>
  <si>
    <t>Maximum Principal Outstanding</t>
  </si>
  <si>
    <t>BUILDING BLUEPRINT - RULES OF THUMB</t>
  </si>
  <si>
    <t>BUDGET ALLOCATION BENCHMARKS</t>
  </si>
  <si>
    <t>Category</t>
  </si>
  <si>
    <t>Target %</t>
  </si>
  <si>
    <t>Notes</t>
  </si>
  <si>
    <t>10-20%</t>
  </si>
  <si>
    <t>If land exceeds 25% of total project cost, re-evaluate feasibility</t>
  </si>
  <si>
    <t>Hard Construction Costs</t>
  </si>
  <si>
    <t>50-60%</t>
  </si>
  <si>
    <t>Core building costs should be the dominant budget category</t>
  </si>
  <si>
    <t>Soft Costs</t>
  </si>
  <si>
    <t>15-25%</t>
  </si>
  <si>
    <t>Architecture, engineering, permits, financing costs</t>
  </si>
  <si>
    <t>Site Development</t>
  </si>
  <si>
    <t>5-10%</t>
  </si>
  <si>
    <t>Can be much higher with challenging sites (rock, slope, access issues)</t>
  </si>
  <si>
    <t>Contingency</t>
  </si>
  <si>
    <t>10-15%</t>
  </si>
  <si>
    <t>NEVER budget less than 10%. 15-20% for unknowns is prudent</t>
  </si>
  <si>
    <t>CONSTRUCTION COST BENCHMARKS</t>
  </si>
  <si>
    <t>Quality Level</t>
  </si>
  <si>
    <t>$/SF Range</t>
  </si>
  <si>
    <t>Description</t>
  </si>
  <si>
    <t>Basic Custom</t>
  </si>
  <si>
    <t>$350-500</t>
  </si>
  <si>
    <t>Standard finishes, production-level specifications</t>
  </si>
  <si>
    <t>Mid-Range Custom</t>
  </si>
  <si>
    <t>$500-700</t>
  </si>
  <si>
    <t>Upgraded finishes, some custom elements, architect-designed</t>
  </si>
  <si>
    <t>High-End Custom</t>
  </si>
  <si>
    <t>$700-1,000</t>
  </si>
  <si>
    <t>Premium finishes, full custom design, high-performance systems</t>
  </si>
  <si>
    <t>Luxury/Ultra-Custom</t>
  </si>
  <si>
    <t>$1,000+</t>
  </si>
  <si>
    <t>No-compromise finishes, exotic materials, complex engineering</t>
  </si>
  <si>
    <t>PROFESSIONAL FEES BENCHMARKS</t>
  </si>
  <si>
    <t>Professional</t>
  </si>
  <si>
    <t>% of Hard Costs</t>
  </si>
  <si>
    <t>Architect (Full Services)</t>
  </si>
  <si>
    <t>8-15%</t>
  </si>
  <si>
    <t>Schematic through CA. Production homes lower, complex custom higher</t>
  </si>
  <si>
    <t>Structural Engineer</t>
  </si>
  <si>
    <t>1-3%</t>
  </si>
  <si>
    <t>Higher for steel frames, complex cantilevers, seismic zones</t>
  </si>
  <si>
    <t>Civil Engineer</t>
  </si>
  <si>
    <t>Flat fee $5-15K</t>
  </si>
  <si>
    <t>Site plan, grading, stormwater. Larger sites cost more</t>
  </si>
  <si>
    <t>10-20% of FF&amp;E</t>
  </si>
  <si>
    <t>Or hourly $150-500/hr. Trade discounts often offset fees</t>
  </si>
  <si>
    <t>GC Overhead + Profit</t>
  </si>
  <si>
    <t>Includes general conditions (5-8%), overhead (5-10%), profit (5-10%)</t>
  </si>
  <si>
    <t>RED FLAGS &amp; WARNING SIGNS</t>
  </si>
  <si>
    <t>⚠ Land cost exceeds 25% of total project budget</t>
  </si>
  <si>
    <t>⚠ Contingency budgeted at less than 10%</t>
  </si>
  <si>
    <t>⚠ No geotechnical report before finalizing budget</t>
  </si>
  <si>
    <t>⚠ Construction loan term doesn't include 3-6 month buffer</t>
  </si>
  <si>
    <t>⚠ Allowances not specified for fixtures, appliances, finishes</t>
  </si>
  <si>
    <t>⚠ No builder's risk insurance budgeted</t>
  </si>
  <si>
    <t>⚠ Permit costs not verified with local building department</t>
  </si>
  <si>
    <t>⚠ Utility hookup costs not confirmed with providers</t>
  </si>
  <si>
    <t>⚠ No budget for survey (boundary AND topographic)</t>
  </si>
  <si>
    <t>⚠ Site development costs estimated without site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</si>
</sst>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%"/>
    <numFmt numFmtId="166" formatCode="\$#,##0.00"/>
  </numFmts>
  <fonts count="11" x14ac:knownFonts="1">
    <font>
      <sz val="11"/>
      <color theme="1"/>
      <name val="Calibri"/>
      <family val="2"/>
      <charset val="1"/>
    </font>
    <font>
      <b/>
      <sz val="18"/>
      <color rgb="FF2F5496"/>
      <name val="Cambria"/>
      <charset val="1"/>
    </font>
    <font>
      <b/>
      <sz val="14"/>
      <name val="Cambria"/>
      <charset val="1"/>
    </font>
    <font>
      <sz val="11"/>
      <color rgb="FF0000FF"/>
      <name val="Cambria"/>
      <charset val="1"/>
    </font>
    <font>
      <b/>
      <sz val="11"/>
      <color rgb="FFFFFFFF"/>
      <name val="Cambria"/>
      <charset val="1"/>
    </font>
    <font>
      <i/>
      <sz val="9"/>
      <color rgb="FF666666"/>
      <name val="Cambria"/>
      <charset val="1"/>
    </font>
    <font>
      <b/>
      <sz val="11"/>
      <name val="Cambria"/>
      <charset val="1"/>
    </font>
    <font>
      <i/>
      <sz val="9"/>
      <name val="Cambria"/>
      <charset val="1"/>
    </font>
    <font>
      <b/>
      <sz val="10"/>
      <name val="Cambria"/>
      <charset val="1"/>
    </font>
    <font>
      <b/>
      <sz val="12"/>
      <color rgb="FFFFFFFF"/>
      <name val="Cambria"/>
      <charset val="1"/>
    </font>
    <font>
      <b/>
      <sz val="14"/>
      <color rgb="FF2F5496"/>
      <name val="Cambria"/>
      <charset val="1"/>
    </font>
  </fonts>
  <fills count="9">
    <fill>
      <patternFill patternType="none"/>
    </fill>
    <fill>
      <patternFill patternType="gray125"/>
    </fill>
    <fill>
      <patternFill patternType="solid">
        <fgColor rgb="FF2F5496"/>
        <bgColor rgb="FF1F4E79"/>
      </patternFill>
    </fill>
    <fill>
      <patternFill patternType="solid">
        <fgColor rgb="FFFFF2CC"/>
        <bgColor rgb="FFFFE6E6"/>
      </patternFill>
    </fill>
    <fill>
      <patternFill patternType="solid">
        <fgColor rgb="FFD9D9D9"/>
        <bgColor rgb="FFD9E2F3"/>
      </patternFill>
    </fill>
    <fill>
      <patternFill patternType="solid">
        <fgColor rgb="FFD9E2F3"/>
        <bgColor rgb="FFD9D9D9"/>
      </patternFill>
    </fill>
    <fill>
      <patternFill patternType="solid">
        <fgColor rgb="FF1F4E79"/>
        <bgColor rgb="FF2F5496"/>
      </patternFill>
    </fill>
    <fill>
      <patternFill patternType="solid">
        <fgColor rgb="FFC00000"/>
        <bgColor rgb="FF800000"/>
      </patternFill>
    </fill>
    <fill>
      <patternFill patternType="solid">
        <fgColor rgb="FFFFE6E6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8" borderId="0" xfId="0" applyFill="1"/>
    <xf numFmtId="0" fontId="4" fillId="7" borderId="0" xfId="0" applyFont="1" applyFill="1"/>
    <xf numFmtId="0" fontId="0" fillId="0" borderId="0" xfId="0"/>
    <xf numFmtId="0" fontId="5" fillId="3" borderId="0" xfId="0" applyFont="1" applyFill="1"/>
    <xf numFmtId="0" fontId="7" fillId="0" borderId="0" xfId="0" applyFont="1"/>
    <xf numFmtId="0" fontId="4" fillId="2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3" borderId="0" xfId="0" applyFont="1" applyFill="1"/>
    <xf numFmtId="164" fontId="0" fillId="0" borderId="0" xfId="0" applyNumberFormat="1"/>
    <xf numFmtId="0" fontId="6" fillId="4" borderId="0" xfId="0" applyFont="1" applyFill="1"/>
    <xf numFmtId="164" fontId="3" fillId="0" borderId="0" xfId="0" applyNumberFormat="1" applyFont="1"/>
    <xf numFmtId="10" fontId="3" fillId="0" borderId="0" xfId="0" applyNumberFormat="1" applyFont="1"/>
    <xf numFmtId="0" fontId="6" fillId="0" borderId="0" xfId="0" applyFont="1"/>
    <xf numFmtId="164" fontId="6" fillId="5" borderId="0" xfId="0" applyNumberFormat="1" applyFont="1" applyFill="1"/>
    <xf numFmtId="0" fontId="8" fillId="0" borderId="0" xfId="0" applyFont="1"/>
    <xf numFmtId="0" fontId="9" fillId="6" borderId="0" xfId="0" applyFont="1" applyFill="1"/>
    <xf numFmtId="164" fontId="9" fillId="6" borderId="0" xfId="0" applyNumberFormat="1" applyFont="1" applyFill="1"/>
    <xf numFmtId="165" fontId="0" fillId="0" borderId="0" xfId="0" applyNumberFormat="1"/>
    <xf numFmtId="0" fontId="10" fillId="0" borderId="0" xfId="0" applyFont="1"/>
    <xf numFmtId="166" fontId="0" fillId="0" borderId="0" xfId="0" applyNumberForma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9E2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4E79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2"/>
  <sheetViews>
    <sheetView topLeftCell="A125" zoomScaleNormal="100" workbookViewId="0">
      <selection activeCell="D26" sqref="D26"/>
    </sheetView>
  </sheetViews>
  <sheetFormatPr baseColWidth="10" defaultColWidth="8.6640625" defaultRowHeight="15" x14ac:dyDescent="0.2"/>
  <cols>
    <col min="1" max="1" width="45" customWidth="1"/>
    <col min="2" max="2" width="18" customWidth="1"/>
    <col min="3" max="3" width="15" customWidth="1"/>
    <col min="4" max="4" width="70" customWidth="1"/>
  </cols>
  <sheetData>
    <row r="1" spans="1:4" ht="23" x14ac:dyDescent="0.25">
      <c r="A1" s="7" t="s">
        <v>0</v>
      </c>
    </row>
    <row r="2" spans="1:4" ht="18" x14ac:dyDescent="0.2">
      <c r="A2" s="8" t="s">
        <v>1</v>
      </c>
    </row>
    <row r="3" spans="1:4" x14ac:dyDescent="0.2">
      <c r="A3" s="9" t="s">
        <v>2</v>
      </c>
    </row>
    <row r="5" spans="1:4" x14ac:dyDescent="0.2">
      <c r="A5" s="6" t="s">
        <v>3</v>
      </c>
      <c r="B5" s="6"/>
      <c r="C5" s="6"/>
      <c r="D5" s="6"/>
    </row>
    <row r="6" spans="1:4" x14ac:dyDescent="0.2">
      <c r="A6" t="s">
        <v>4</v>
      </c>
      <c r="B6" s="9"/>
      <c r="D6" s="10" t="s">
        <v>5</v>
      </c>
    </row>
    <row r="7" spans="1:4" x14ac:dyDescent="0.2">
      <c r="A7" t="s">
        <v>6</v>
      </c>
      <c r="B7" s="9"/>
      <c r="D7" s="10" t="s">
        <v>7</v>
      </c>
    </row>
    <row r="8" spans="1:4" x14ac:dyDescent="0.2">
      <c r="A8" t="s">
        <v>8</v>
      </c>
      <c r="B8" s="9"/>
      <c r="D8" s="10" t="s">
        <v>9</v>
      </c>
    </row>
    <row r="9" spans="1:4" x14ac:dyDescent="0.2">
      <c r="A9" t="s">
        <v>10</v>
      </c>
      <c r="B9" s="9">
        <v>18</v>
      </c>
      <c r="D9" s="10" t="s">
        <v>11</v>
      </c>
    </row>
    <row r="11" spans="1:4" x14ac:dyDescent="0.2">
      <c r="A11" s="6" t="s">
        <v>12</v>
      </c>
      <c r="B11" s="6"/>
      <c r="C11" s="6"/>
      <c r="D11" s="6"/>
    </row>
    <row r="12" spans="1:4" x14ac:dyDescent="0.2">
      <c r="A12" t="s">
        <v>13</v>
      </c>
      <c r="B12" s="9">
        <v>3000</v>
      </c>
      <c r="D12" s="10" t="s">
        <v>14</v>
      </c>
    </row>
    <row r="13" spans="1:4" x14ac:dyDescent="0.2">
      <c r="A13" t="s">
        <v>15</v>
      </c>
      <c r="B13" s="9">
        <v>500</v>
      </c>
      <c r="D13" s="11" t="s">
        <v>16</v>
      </c>
    </row>
    <row r="14" spans="1:4" x14ac:dyDescent="0.2">
      <c r="A14" t="s">
        <v>17</v>
      </c>
      <c r="B14" s="12">
        <f>B12*B13</f>
        <v>1500000</v>
      </c>
    </row>
    <row r="16" spans="1:4" x14ac:dyDescent="0.2">
      <c r="A16" s="13" t="s">
        <v>18</v>
      </c>
      <c r="B16" s="13" t="s">
        <v>19</v>
      </c>
      <c r="C16" s="13" t="s">
        <v>20</v>
      </c>
      <c r="D16" s="13" t="s">
        <v>21</v>
      </c>
    </row>
    <row r="18" spans="1:4" x14ac:dyDescent="0.2">
      <c r="A18" s="6" t="s">
        <v>22</v>
      </c>
      <c r="B18" s="6"/>
      <c r="C18" s="6"/>
      <c r="D18" s="6"/>
    </row>
    <row r="19" spans="1:4" x14ac:dyDescent="0.2">
      <c r="A19" t="s">
        <v>23</v>
      </c>
      <c r="B19" s="14">
        <v>550000</v>
      </c>
      <c r="D19" s="11" t="s">
        <v>24</v>
      </c>
    </row>
    <row r="20" spans="1:4" x14ac:dyDescent="0.2">
      <c r="A20" t="s">
        <v>25</v>
      </c>
      <c r="B20" s="14">
        <v>5000</v>
      </c>
      <c r="D20" s="10" t="s">
        <v>26</v>
      </c>
    </row>
    <row r="21" spans="1:4" x14ac:dyDescent="0.2">
      <c r="A21" t="s">
        <v>27</v>
      </c>
      <c r="B21" s="14">
        <v>3000</v>
      </c>
      <c r="D21" s="10" t="s">
        <v>28</v>
      </c>
    </row>
    <row r="22" spans="1:4" x14ac:dyDescent="0.2">
      <c r="A22" t="s">
        <v>29</v>
      </c>
      <c r="B22" s="14">
        <v>4500</v>
      </c>
      <c r="D22" s="11" t="s">
        <v>30</v>
      </c>
    </row>
    <row r="23" spans="1:4" x14ac:dyDescent="0.2">
      <c r="A23" t="s">
        <v>31</v>
      </c>
      <c r="B23" s="14">
        <v>10000</v>
      </c>
      <c r="D23" s="10" t="s">
        <v>32</v>
      </c>
    </row>
    <row r="24" spans="1:4" x14ac:dyDescent="0.2">
      <c r="A24" t="s">
        <v>33</v>
      </c>
      <c r="B24" s="15">
        <v>0.01</v>
      </c>
      <c r="D24" s="10" t="s">
        <v>34</v>
      </c>
    </row>
    <row r="25" spans="1:4" x14ac:dyDescent="0.2">
      <c r="A25" t="s">
        <v>35</v>
      </c>
      <c r="B25" s="12">
        <f>B24*B14</f>
        <v>15000</v>
      </c>
      <c r="D25" s="10" t="s">
        <v>36</v>
      </c>
    </row>
    <row r="26" spans="1:4" x14ac:dyDescent="0.2">
      <c r="A26" t="s">
        <v>37</v>
      </c>
      <c r="B26" s="14">
        <v>4000</v>
      </c>
      <c r="D26" s="10" t="s">
        <v>38</v>
      </c>
    </row>
    <row r="27" spans="1:4" x14ac:dyDescent="0.2">
      <c r="A27" t="s">
        <v>39</v>
      </c>
      <c r="B27" s="14">
        <v>6000</v>
      </c>
      <c r="D27" s="11" t="s">
        <v>40</v>
      </c>
    </row>
    <row r="28" spans="1:4" x14ac:dyDescent="0.2">
      <c r="A28" t="s">
        <v>41</v>
      </c>
      <c r="B28" s="14">
        <v>2500</v>
      </c>
      <c r="D28" s="10" t="s">
        <v>42</v>
      </c>
    </row>
    <row r="29" spans="1:4" x14ac:dyDescent="0.2">
      <c r="A29" s="16" t="s">
        <v>43</v>
      </c>
      <c r="B29" s="17">
        <f>SUM(B19:B28)</f>
        <v>600000.01</v>
      </c>
    </row>
    <row r="31" spans="1:4" x14ac:dyDescent="0.2">
      <c r="A31" s="6" t="s">
        <v>44</v>
      </c>
      <c r="B31" s="6"/>
      <c r="C31" s="6"/>
      <c r="D31" s="6"/>
    </row>
    <row r="32" spans="1:4" x14ac:dyDescent="0.2">
      <c r="A32" t="s">
        <v>45</v>
      </c>
      <c r="B32" s="14">
        <v>15000</v>
      </c>
      <c r="D32" s="10" t="s">
        <v>46</v>
      </c>
    </row>
    <row r="33" spans="1:4" x14ac:dyDescent="0.2">
      <c r="A33" t="s">
        <v>47</v>
      </c>
      <c r="B33" s="14">
        <v>7500</v>
      </c>
      <c r="D33" s="10" t="s">
        <v>48</v>
      </c>
    </row>
    <row r="34" spans="1:4" x14ac:dyDescent="0.2">
      <c r="A34" t="s">
        <v>49</v>
      </c>
      <c r="B34" s="14">
        <v>25000</v>
      </c>
      <c r="D34" s="11" t="s">
        <v>50</v>
      </c>
    </row>
    <row r="35" spans="1:4" x14ac:dyDescent="0.2">
      <c r="A35" t="s">
        <v>51</v>
      </c>
      <c r="B35" s="14">
        <v>15000</v>
      </c>
      <c r="D35" s="11" t="s">
        <v>52</v>
      </c>
    </row>
    <row r="36" spans="1:4" x14ac:dyDescent="0.2">
      <c r="A36" t="s">
        <v>53</v>
      </c>
      <c r="B36" s="14">
        <v>10000</v>
      </c>
      <c r="D36" s="10" t="s">
        <v>54</v>
      </c>
    </row>
    <row r="37" spans="1:4" x14ac:dyDescent="0.2">
      <c r="A37" t="s">
        <v>55</v>
      </c>
      <c r="B37" s="14">
        <v>4000</v>
      </c>
      <c r="D37" s="10" t="s">
        <v>56</v>
      </c>
    </row>
    <row r="38" spans="1:4" x14ac:dyDescent="0.2">
      <c r="A38" t="s">
        <v>57</v>
      </c>
      <c r="B38" s="14">
        <v>5000</v>
      </c>
      <c r="D38" s="10" t="s">
        <v>58</v>
      </c>
    </row>
    <row r="39" spans="1:4" x14ac:dyDescent="0.2">
      <c r="A39" t="s">
        <v>59</v>
      </c>
      <c r="B39" s="14">
        <v>4000</v>
      </c>
      <c r="D39" s="10" t="s">
        <v>60</v>
      </c>
    </row>
    <row r="40" spans="1:4" x14ac:dyDescent="0.2">
      <c r="A40" t="s">
        <v>61</v>
      </c>
      <c r="B40" s="14">
        <v>4000</v>
      </c>
      <c r="D40" s="10" t="s">
        <v>62</v>
      </c>
    </row>
    <row r="41" spans="1:4" x14ac:dyDescent="0.2">
      <c r="A41" t="s">
        <v>63</v>
      </c>
      <c r="B41" s="14">
        <v>15000</v>
      </c>
      <c r="D41" s="10" t="s">
        <v>64</v>
      </c>
    </row>
    <row r="42" spans="1:4" x14ac:dyDescent="0.2">
      <c r="A42" t="s">
        <v>65</v>
      </c>
      <c r="B42" s="14">
        <v>12000</v>
      </c>
      <c r="D42" s="10" t="s">
        <v>66</v>
      </c>
    </row>
    <row r="43" spans="1:4" x14ac:dyDescent="0.2">
      <c r="A43" t="s">
        <v>67</v>
      </c>
      <c r="B43" s="14">
        <v>5000</v>
      </c>
      <c r="D43" s="10" t="s">
        <v>68</v>
      </c>
    </row>
    <row r="44" spans="1:4" x14ac:dyDescent="0.2">
      <c r="A44" t="s">
        <v>69</v>
      </c>
      <c r="B44" s="14">
        <v>5000</v>
      </c>
      <c r="D44" s="10" t="s">
        <v>70</v>
      </c>
    </row>
    <row r="45" spans="1:4" x14ac:dyDescent="0.2">
      <c r="A45" t="s">
        <v>71</v>
      </c>
      <c r="B45" s="14">
        <v>5000</v>
      </c>
      <c r="D45" s="10" t="s">
        <v>72</v>
      </c>
    </row>
    <row r="46" spans="1:4" x14ac:dyDescent="0.2">
      <c r="A46" t="s">
        <v>73</v>
      </c>
      <c r="B46" s="14">
        <v>2500</v>
      </c>
      <c r="D46" s="10" t="s">
        <v>74</v>
      </c>
    </row>
    <row r="47" spans="1:4" x14ac:dyDescent="0.2">
      <c r="A47" s="16" t="s">
        <v>75</v>
      </c>
      <c r="B47" s="17">
        <f>SUM(B32:B46)</f>
        <v>134000</v>
      </c>
    </row>
    <row r="49" spans="1:4" x14ac:dyDescent="0.2">
      <c r="A49" s="6" t="s">
        <v>76</v>
      </c>
      <c r="B49" s="6"/>
      <c r="C49" s="6"/>
      <c r="D49" s="6"/>
    </row>
    <row r="50" spans="1:4" x14ac:dyDescent="0.2">
      <c r="A50" s="5" t="s">
        <v>77</v>
      </c>
      <c r="B50" s="5"/>
      <c r="C50" s="5"/>
      <c r="D50" s="5"/>
    </row>
    <row r="51" spans="1:4" x14ac:dyDescent="0.2">
      <c r="A51" s="4" t="s">
        <v>78</v>
      </c>
      <c r="B51" s="4"/>
      <c r="C51" s="4"/>
      <c r="D51" s="4"/>
    </row>
    <row r="52" spans="1:4" x14ac:dyDescent="0.2">
      <c r="A52" s="18" t="s">
        <v>79</v>
      </c>
      <c r="D52" s="11" t="s">
        <v>80</v>
      </c>
    </row>
    <row r="53" spans="1:4" x14ac:dyDescent="0.2">
      <c r="A53" t="s">
        <v>81</v>
      </c>
      <c r="B53" s="14">
        <v>0</v>
      </c>
      <c r="D53" s="10" t="s">
        <v>82</v>
      </c>
    </row>
    <row r="54" spans="1:4" x14ac:dyDescent="0.2">
      <c r="A54" t="s">
        <v>83</v>
      </c>
      <c r="B54" s="14">
        <v>0</v>
      </c>
      <c r="D54" s="10" t="s">
        <v>84</v>
      </c>
    </row>
    <row r="55" spans="1:4" x14ac:dyDescent="0.2">
      <c r="A55" t="s">
        <v>85</v>
      </c>
      <c r="B55" s="14">
        <v>0</v>
      </c>
      <c r="D55" s="10" t="s">
        <v>86</v>
      </c>
    </row>
    <row r="56" spans="1:4" x14ac:dyDescent="0.2">
      <c r="A56" t="s">
        <v>87</v>
      </c>
      <c r="B56" s="14">
        <v>0</v>
      </c>
      <c r="D56" s="10" t="s">
        <v>88</v>
      </c>
    </row>
    <row r="57" spans="1:4" x14ac:dyDescent="0.2">
      <c r="A57" s="18" t="s">
        <v>89</v>
      </c>
      <c r="D57" s="11" t="s">
        <v>90</v>
      </c>
    </row>
    <row r="58" spans="1:4" x14ac:dyDescent="0.2">
      <c r="A58" t="s">
        <v>91</v>
      </c>
      <c r="B58" s="14">
        <v>0</v>
      </c>
      <c r="D58" s="10" t="s">
        <v>92</v>
      </c>
    </row>
    <row r="59" spans="1:4" x14ac:dyDescent="0.2">
      <c r="A59" t="s">
        <v>93</v>
      </c>
      <c r="B59" s="14">
        <v>0</v>
      </c>
      <c r="D59" s="10" t="s">
        <v>94</v>
      </c>
    </row>
    <row r="60" spans="1:4" x14ac:dyDescent="0.2">
      <c r="A60" t="s">
        <v>95</v>
      </c>
      <c r="B60" s="14">
        <v>0</v>
      </c>
      <c r="D60" s="10" t="s">
        <v>96</v>
      </c>
    </row>
    <row r="61" spans="1:4" x14ac:dyDescent="0.2">
      <c r="A61" s="18" t="s">
        <v>97</v>
      </c>
      <c r="D61" s="11" t="s">
        <v>98</v>
      </c>
    </row>
    <row r="62" spans="1:4" x14ac:dyDescent="0.2">
      <c r="A62" t="s">
        <v>99</v>
      </c>
      <c r="B62" s="14">
        <v>0</v>
      </c>
      <c r="D62" s="10" t="s">
        <v>100</v>
      </c>
    </row>
    <row r="63" spans="1:4" x14ac:dyDescent="0.2">
      <c r="A63" t="s">
        <v>101</v>
      </c>
      <c r="B63" s="14">
        <v>0</v>
      </c>
      <c r="D63" s="10" t="s">
        <v>102</v>
      </c>
    </row>
    <row r="64" spans="1:4" x14ac:dyDescent="0.2">
      <c r="A64" t="s">
        <v>103</v>
      </c>
      <c r="B64" s="14">
        <v>0</v>
      </c>
      <c r="D64" s="10" t="s">
        <v>104</v>
      </c>
    </row>
    <row r="65" spans="1:4" x14ac:dyDescent="0.2">
      <c r="A65" t="s">
        <v>105</v>
      </c>
      <c r="B65" s="14">
        <v>0</v>
      </c>
      <c r="D65" s="10" t="s">
        <v>106</v>
      </c>
    </row>
    <row r="66" spans="1:4" x14ac:dyDescent="0.2">
      <c r="A66" s="18" t="s">
        <v>107</v>
      </c>
      <c r="D66" s="11" t="s">
        <v>108</v>
      </c>
    </row>
    <row r="67" spans="1:4" x14ac:dyDescent="0.2">
      <c r="A67" t="s">
        <v>109</v>
      </c>
      <c r="B67" s="14">
        <v>0</v>
      </c>
      <c r="D67" s="10" t="s">
        <v>110</v>
      </c>
    </row>
    <row r="68" spans="1:4" x14ac:dyDescent="0.2">
      <c r="A68" t="s">
        <v>111</v>
      </c>
      <c r="B68" s="14">
        <v>0</v>
      </c>
      <c r="D68" s="10" t="s">
        <v>112</v>
      </c>
    </row>
    <row r="69" spans="1:4" x14ac:dyDescent="0.2">
      <c r="A69" t="s">
        <v>113</v>
      </c>
      <c r="B69" s="14">
        <v>0</v>
      </c>
      <c r="D69" s="10" t="s">
        <v>114</v>
      </c>
    </row>
    <row r="70" spans="1:4" x14ac:dyDescent="0.2">
      <c r="A70" s="18" t="s">
        <v>115</v>
      </c>
      <c r="D70" s="11" t="s">
        <v>116</v>
      </c>
    </row>
    <row r="71" spans="1:4" x14ac:dyDescent="0.2">
      <c r="A71" t="s">
        <v>117</v>
      </c>
      <c r="B71" s="14">
        <v>0</v>
      </c>
      <c r="D71" s="10" t="s">
        <v>118</v>
      </c>
    </row>
    <row r="72" spans="1:4" x14ac:dyDescent="0.2">
      <c r="A72" t="s">
        <v>119</v>
      </c>
      <c r="B72" s="14">
        <v>0</v>
      </c>
      <c r="D72" s="10" t="s">
        <v>120</v>
      </c>
    </row>
    <row r="73" spans="1:4" x14ac:dyDescent="0.2">
      <c r="A73" t="s">
        <v>121</v>
      </c>
      <c r="B73" s="14">
        <v>0</v>
      </c>
      <c r="D73" s="10" t="s">
        <v>122</v>
      </c>
    </row>
    <row r="74" spans="1:4" x14ac:dyDescent="0.2">
      <c r="A74" s="18" t="s">
        <v>123</v>
      </c>
      <c r="D74" s="11" t="s">
        <v>124</v>
      </c>
    </row>
    <row r="75" spans="1:4" x14ac:dyDescent="0.2">
      <c r="A75" t="s">
        <v>125</v>
      </c>
      <c r="B75" s="14">
        <v>0</v>
      </c>
      <c r="D75" s="10" t="s">
        <v>126</v>
      </c>
    </row>
    <row r="76" spans="1:4" x14ac:dyDescent="0.2">
      <c r="A76" t="s">
        <v>127</v>
      </c>
      <c r="B76" s="14">
        <v>0</v>
      </c>
      <c r="D76" s="10" t="s">
        <v>128</v>
      </c>
    </row>
    <row r="77" spans="1:4" x14ac:dyDescent="0.2">
      <c r="A77" s="18" t="s">
        <v>129</v>
      </c>
      <c r="D77" s="11" t="s">
        <v>130</v>
      </c>
    </row>
    <row r="78" spans="1:4" x14ac:dyDescent="0.2">
      <c r="A78" t="s">
        <v>131</v>
      </c>
      <c r="B78" s="14">
        <v>0</v>
      </c>
      <c r="D78" s="10" t="s">
        <v>132</v>
      </c>
    </row>
    <row r="79" spans="1:4" x14ac:dyDescent="0.2">
      <c r="A79" t="s">
        <v>133</v>
      </c>
      <c r="B79" s="14">
        <v>0</v>
      </c>
      <c r="D79" s="10" t="s">
        <v>134</v>
      </c>
    </row>
    <row r="80" spans="1:4" x14ac:dyDescent="0.2">
      <c r="A80" t="s">
        <v>135</v>
      </c>
      <c r="B80" s="14">
        <v>0</v>
      </c>
      <c r="D80" s="10" t="s">
        <v>136</v>
      </c>
    </row>
    <row r="81" spans="1:4" x14ac:dyDescent="0.2">
      <c r="A81" t="s">
        <v>137</v>
      </c>
      <c r="B81" s="14">
        <v>0</v>
      </c>
      <c r="D81" s="10" t="s">
        <v>138</v>
      </c>
    </row>
    <row r="82" spans="1:4" x14ac:dyDescent="0.2">
      <c r="A82" s="18" t="s">
        <v>139</v>
      </c>
      <c r="D82" s="10" t="s">
        <v>140</v>
      </c>
    </row>
    <row r="83" spans="1:4" x14ac:dyDescent="0.2">
      <c r="A83" t="s">
        <v>141</v>
      </c>
      <c r="B83" s="14">
        <v>0</v>
      </c>
      <c r="D83" s="10" t="s">
        <v>142</v>
      </c>
    </row>
    <row r="84" spans="1:4" x14ac:dyDescent="0.2">
      <c r="A84" t="s">
        <v>143</v>
      </c>
      <c r="B84" s="14">
        <v>0</v>
      </c>
      <c r="D84" s="10" t="s">
        <v>144</v>
      </c>
    </row>
    <row r="85" spans="1:4" x14ac:dyDescent="0.2">
      <c r="A85" t="s">
        <v>145</v>
      </c>
      <c r="B85" s="14">
        <v>0</v>
      </c>
      <c r="D85" s="10" t="s">
        <v>146</v>
      </c>
    </row>
    <row r="86" spans="1:4" x14ac:dyDescent="0.2">
      <c r="A86" t="s">
        <v>147</v>
      </c>
      <c r="B86" s="14">
        <v>0</v>
      </c>
      <c r="D86" s="10" t="s">
        <v>148</v>
      </c>
    </row>
    <row r="87" spans="1:4" x14ac:dyDescent="0.2">
      <c r="A87" s="18" t="s">
        <v>149</v>
      </c>
      <c r="D87" s="11" t="s">
        <v>150</v>
      </c>
    </row>
    <row r="88" spans="1:4" x14ac:dyDescent="0.2">
      <c r="A88" t="s">
        <v>151</v>
      </c>
      <c r="B88" s="14">
        <v>0</v>
      </c>
      <c r="D88" s="10" t="s">
        <v>152</v>
      </c>
    </row>
    <row r="89" spans="1:4" x14ac:dyDescent="0.2">
      <c r="A89" t="s">
        <v>153</v>
      </c>
      <c r="B89" s="14">
        <v>0</v>
      </c>
      <c r="D89" s="10" t="s">
        <v>154</v>
      </c>
    </row>
    <row r="90" spans="1:4" x14ac:dyDescent="0.2">
      <c r="A90" t="s">
        <v>155</v>
      </c>
      <c r="B90" s="14">
        <v>0</v>
      </c>
      <c r="D90" s="10" t="s">
        <v>156</v>
      </c>
    </row>
    <row r="91" spans="1:4" x14ac:dyDescent="0.2">
      <c r="A91" s="16" t="s">
        <v>157</v>
      </c>
      <c r="B91" s="17">
        <f>B14</f>
        <v>1500000</v>
      </c>
      <c r="D91" s="10" t="s">
        <v>158</v>
      </c>
    </row>
    <row r="93" spans="1:4" x14ac:dyDescent="0.2">
      <c r="A93" s="6" t="s">
        <v>159</v>
      </c>
      <c r="B93" s="6"/>
      <c r="C93" s="6"/>
      <c r="D93" s="6"/>
    </row>
    <row r="94" spans="1:4" x14ac:dyDescent="0.2">
      <c r="A94" s="4" t="s">
        <v>160</v>
      </c>
      <c r="B94" s="4"/>
      <c r="C94" s="4"/>
      <c r="D94" s="4"/>
    </row>
    <row r="95" spans="1:4" x14ac:dyDescent="0.2">
      <c r="A95" t="s">
        <v>161</v>
      </c>
      <c r="B95" s="15">
        <v>0.12</v>
      </c>
      <c r="D95" s="11" t="s">
        <v>162</v>
      </c>
    </row>
    <row r="96" spans="1:4" x14ac:dyDescent="0.2">
      <c r="A96" t="s">
        <v>163</v>
      </c>
      <c r="B96" s="12">
        <f>B94*B91</f>
        <v>0</v>
      </c>
      <c r="D96" s="10" t="s">
        <v>164</v>
      </c>
    </row>
    <row r="97" spans="1:4" x14ac:dyDescent="0.2">
      <c r="A97" t="s">
        <v>165</v>
      </c>
      <c r="B97" s="15">
        <v>0.02</v>
      </c>
      <c r="D97" s="10" t="s">
        <v>166</v>
      </c>
    </row>
    <row r="98" spans="1:4" x14ac:dyDescent="0.2">
      <c r="A98" t="s">
        <v>167</v>
      </c>
      <c r="B98" s="12">
        <f>B94*B91</f>
        <v>0</v>
      </c>
      <c r="D98" s="10" t="s">
        <v>168</v>
      </c>
    </row>
    <row r="99" spans="1:4" x14ac:dyDescent="0.2">
      <c r="A99" t="s">
        <v>169</v>
      </c>
      <c r="B99" s="14">
        <v>8000</v>
      </c>
      <c r="D99" s="10" t="s">
        <v>170</v>
      </c>
    </row>
    <row r="100" spans="1:4" x14ac:dyDescent="0.2">
      <c r="A100" t="s">
        <v>171</v>
      </c>
      <c r="B100" s="14">
        <v>1500</v>
      </c>
      <c r="D100" s="10" t="s">
        <v>172</v>
      </c>
    </row>
    <row r="101" spans="1:4" x14ac:dyDescent="0.2">
      <c r="A101" t="s">
        <v>173</v>
      </c>
      <c r="B101" s="14">
        <v>35000</v>
      </c>
      <c r="D101" s="10" t="s">
        <v>174</v>
      </c>
    </row>
    <row r="102" spans="1:4" x14ac:dyDescent="0.2">
      <c r="A102" t="s">
        <v>175</v>
      </c>
      <c r="B102" s="14">
        <v>8000</v>
      </c>
      <c r="D102" s="10" t="s">
        <v>176</v>
      </c>
    </row>
    <row r="103" spans="1:4" x14ac:dyDescent="0.2">
      <c r="A103" t="s">
        <v>177</v>
      </c>
      <c r="B103" s="14">
        <v>4500</v>
      </c>
      <c r="D103" s="10" t="s">
        <v>178</v>
      </c>
    </row>
    <row r="104" spans="1:4" x14ac:dyDescent="0.2">
      <c r="A104" t="s">
        <v>179</v>
      </c>
      <c r="B104" s="14">
        <v>2500</v>
      </c>
      <c r="D104" s="10" t="s">
        <v>180</v>
      </c>
    </row>
    <row r="105" spans="1:4" x14ac:dyDescent="0.2">
      <c r="A105" t="s">
        <v>181</v>
      </c>
      <c r="B105" s="14">
        <v>0</v>
      </c>
      <c r="D105" s="11" t="s">
        <v>182</v>
      </c>
    </row>
    <row r="106" spans="1:4" x14ac:dyDescent="0.2">
      <c r="A106" t="s">
        <v>183</v>
      </c>
      <c r="B106" s="14">
        <v>5000</v>
      </c>
      <c r="D106" s="10" t="s">
        <v>184</v>
      </c>
    </row>
    <row r="107" spans="1:4" x14ac:dyDescent="0.2">
      <c r="A107" t="s">
        <v>185</v>
      </c>
      <c r="B107" s="14">
        <v>2000</v>
      </c>
      <c r="D107" s="10" t="s">
        <v>186</v>
      </c>
    </row>
    <row r="108" spans="1:4" x14ac:dyDescent="0.2">
      <c r="A108" t="s">
        <v>187</v>
      </c>
      <c r="B108" s="14">
        <v>3000</v>
      </c>
      <c r="D108" s="10" t="s">
        <v>188</v>
      </c>
    </row>
    <row r="109" spans="1:4" x14ac:dyDescent="0.2">
      <c r="A109" t="s">
        <v>189</v>
      </c>
      <c r="B109" s="14">
        <v>15000</v>
      </c>
      <c r="D109" s="11" t="s">
        <v>190</v>
      </c>
    </row>
    <row r="110" spans="1:4" x14ac:dyDescent="0.2">
      <c r="A110" s="16" t="s">
        <v>191</v>
      </c>
      <c r="B110" s="17">
        <f>SUM(B95:B109)-B95-B97</f>
        <v>84500</v>
      </c>
    </row>
    <row r="112" spans="1:4" x14ac:dyDescent="0.2">
      <c r="A112" s="6" t="s">
        <v>192</v>
      </c>
      <c r="B112" s="6"/>
      <c r="C112" s="6"/>
      <c r="D112" s="6"/>
    </row>
    <row r="113" spans="1:4" x14ac:dyDescent="0.2">
      <c r="A113" t="s">
        <v>193</v>
      </c>
      <c r="B113" s="14">
        <v>20000</v>
      </c>
      <c r="D113" s="11" t="s">
        <v>194</v>
      </c>
    </row>
    <row r="114" spans="1:4" x14ac:dyDescent="0.2">
      <c r="A114" t="s">
        <v>195</v>
      </c>
      <c r="B114" s="14">
        <v>3000</v>
      </c>
      <c r="D114" s="10" t="s">
        <v>196</v>
      </c>
    </row>
    <row r="115" spans="1:4" x14ac:dyDescent="0.2">
      <c r="A115" t="s">
        <v>197</v>
      </c>
      <c r="B115" s="14">
        <v>10000</v>
      </c>
      <c r="D115" s="10" t="s">
        <v>198</v>
      </c>
    </row>
    <row r="116" spans="1:4" x14ac:dyDescent="0.2">
      <c r="A116" t="s">
        <v>199</v>
      </c>
      <c r="B116" s="14">
        <v>35000</v>
      </c>
      <c r="D116" s="11" t="s">
        <v>200</v>
      </c>
    </row>
    <row r="117" spans="1:4" x14ac:dyDescent="0.2">
      <c r="A117" t="s">
        <v>201</v>
      </c>
      <c r="B117" s="14">
        <v>3500</v>
      </c>
      <c r="D117" s="10" t="s">
        <v>202</v>
      </c>
    </row>
    <row r="118" spans="1:4" x14ac:dyDescent="0.2">
      <c r="A118" t="s">
        <v>203</v>
      </c>
      <c r="B118" s="14">
        <v>15000</v>
      </c>
      <c r="D118" s="10" t="s">
        <v>204</v>
      </c>
    </row>
    <row r="119" spans="1:4" x14ac:dyDescent="0.2">
      <c r="A119" t="s">
        <v>205</v>
      </c>
      <c r="B119" s="14">
        <v>10000</v>
      </c>
      <c r="D119" s="10" t="s">
        <v>206</v>
      </c>
    </row>
    <row r="120" spans="1:4" x14ac:dyDescent="0.2">
      <c r="A120" s="16" t="s">
        <v>207</v>
      </c>
      <c r="B120" s="17">
        <f>SUM(B113:B119)</f>
        <v>96500</v>
      </c>
    </row>
    <row r="122" spans="1:4" x14ac:dyDescent="0.2">
      <c r="A122" s="6" t="s">
        <v>208</v>
      </c>
      <c r="B122" s="6"/>
      <c r="C122" s="6"/>
      <c r="D122" s="6"/>
    </row>
    <row r="123" spans="1:4" x14ac:dyDescent="0.2">
      <c r="A123" s="16" t="s">
        <v>209</v>
      </c>
      <c r="B123" s="17">
        <f>B29+B47+B91+B110+B120</f>
        <v>2415000.0099999998</v>
      </c>
    </row>
    <row r="124" spans="1:4" x14ac:dyDescent="0.2">
      <c r="A124" t="s">
        <v>210</v>
      </c>
      <c r="B124" s="12">
        <f>B123/B12</f>
        <v>805.00000333333321</v>
      </c>
      <c r="D124" s="11" t="s">
        <v>211</v>
      </c>
    </row>
    <row r="126" spans="1:4" x14ac:dyDescent="0.2">
      <c r="A126" s="6" t="s">
        <v>212</v>
      </c>
      <c r="B126" s="6"/>
      <c r="C126" s="6"/>
      <c r="D126" s="6"/>
    </row>
    <row r="127" spans="1:4" x14ac:dyDescent="0.2">
      <c r="A127" s="4" t="s">
        <v>213</v>
      </c>
      <c r="B127" s="4"/>
      <c r="C127" s="4"/>
      <c r="D127" s="4"/>
    </row>
    <row r="128" spans="1:4" x14ac:dyDescent="0.2">
      <c r="A128" t="s">
        <v>214</v>
      </c>
      <c r="B128" s="15">
        <v>0.15</v>
      </c>
      <c r="D128" s="11" t="s">
        <v>215</v>
      </c>
    </row>
    <row r="129" spans="1:4" x14ac:dyDescent="0.2">
      <c r="A129" t="s">
        <v>216</v>
      </c>
      <c r="B129" s="12">
        <f>B127*B91</f>
        <v>0</v>
      </c>
      <c r="D129" s="10" t="s">
        <v>168</v>
      </c>
    </row>
    <row r="130" spans="1:4" x14ac:dyDescent="0.2">
      <c r="A130" t="s">
        <v>217</v>
      </c>
      <c r="B130" s="15">
        <v>0.2</v>
      </c>
      <c r="D130" s="11" t="s">
        <v>218</v>
      </c>
    </row>
    <row r="131" spans="1:4" x14ac:dyDescent="0.2">
      <c r="A131" t="s">
        <v>219</v>
      </c>
      <c r="B131" s="12">
        <f>B127*B47</f>
        <v>0</v>
      </c>
      <c r="D131" s="10" t="s">
        <v>168</v>
      </c>
    </row>
    <row r="132" spans="1:4" x14ac:dyDescent="0.2">
      <c r="A132" t="s">
        <v>220</v>
      </c>
      <c r="B132" s="15">
        <v>0.05</v>
      </c>
      <c r="D132" s="10" t="s">
        <v>221</v>
      </c>
    </row>
    <row r="133" spans="1:4" x14ac:dyDescent="0.2">
      <c r="A133" t="s">
        <v>222</v>
      </c>
      <c r="B133" s="12">
        <f>B127*B110</f>
        <v>0</v>
      </c>
      <c r="D133" s="10" t="s">
        <v>168</v>
      </c>
    </row>
    <row r="134" spans="1:4" x14ac:dyDescent="0.2">
      <c r="A134" s="16" t="s">
        <v>223</v>
      </c>
      <c r="B134" s="17">
        <f>B129+B131+B133</f>
        <v>0</v>
      </c>
    </row>
    <row r="136" spans="1:4" ht="16" x14ac:dyDescent="0.2">
      <c r="A136" s="19" t="s">
        <v>224</v>
      </c>
      <c r="B136" s="20">
        <f>B123+B134</f>
        <v>2415000.0099999998</v>
      </c>
      <c r="C136" s="3"/>
      <c r="D136" s="3"/>
    </row>
    <row r="138" spans="1:4" x14ac:dyDescent="0.2">
      <c r="A138" s="6" t="s">
        <v>225</v>
      </c>
      <c r="B138" s="6"/>
      <c r="C138" s="6"/>
      <c r="D138" s="6"/>
    </row>
    <row r="139" spans="1:4" x14ac:dyDescent="0.2">
      <c r="A139" t="s">
        <v>226</v>
      </c>
      <c r="B139" s="21">
        <f>B19/B136</f>
        <v>0.22774327027849581</v>
      </c>
      <c r="D139" s="11" t="s">
        <v>227</v>
      </c>
    </row>
    <row r="140" spans="1:4" x14ac:dyDescent="0.2">
      <c r="A140" t="s">
        <v>228</v>
      </c>
      <c r="B140" s="21">
        <f>B91/B136</f>
        <v>0.62111800985044308</v>
      </c>
      <c r="D140" s="11" t="s">
        <v>229</v>
      </c>
    </row>
    <row r="141" spans="1:4" x14ac:dyDescent="0.2">
      <c r="A141" t="s">
        <v>230</v>
      </c>
      <c r="B141" s="21">
        <f>B110/B91</f>
        <v>5.6333333333333332E-2</v>
      </c>
      <c r="D141" s="11" t="s">
        <v>231</v>
      </c>
    </row>
    <row r="142" spans="1:4" x14ac:dyDescent="0.2">
      <c r="A142" t="s">
        <v>232</v>
      </c>
      <c r="B142" s="21">
        <f>B134/B136</f>
        <v>0</v>
      </c>
      <c r="D142" s="11" t="s">
        <v>233</v>
      </c>
    </row>
  </sheetData>
  <mergeCells count="15">
    <mergeCell ref="A122:D122"/>
    <mergeCell ref="A126:D126"/>
    <mergeCell ref="A127:D127"/>
    <mergeCell ref="C136:D136"/>
    <mergeCell ref="A138:D138"/>
    <mergeCell ref="A50:D50"/>
    <mergeCell ref="A51:D51"/>
    <mergeCell ref="A93:D93"/>
    <mergeCell ref="A94:D94"/>
    <mergeCell ref="A112:D112"/>
    <mergeCell ref="A5:D5"/>
    <mergeCell ref="A11:D11"/>
    <mergeCell ref="A18:D18"/>
    <mergeCell ref="A31:D31"/>
    <mergeCell ref="A49:D4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zoomScaleNormal="100" workbookViewId="0"/>
  </sheetViews>
  <sheetFormatPr baseColWidth="10" defaultColWidth="8.6640625" defaultRowHeight="15" x14ac:dyDescent="0.2"/>
  <cols>
    <col min="1" max="1" width="35" customWidth="1"/>
    <col min="2" max="2" width="20" customWidth="1"/>
    <col min="3" max="3" width="30" customWidth="1"/>
    <col min="4" max="4" width="18" customWidth="1"/>
  </cols>
  <sheetData>
    <row r="1" spans="1:4" ht="18" x14ac:dyDescent="0.2">
      <c r="A1" s="22" t="s">
        <v>234</v>
      </c>
    </row>
    <row r="3" spans="1:4" x14ac:dyDescent="0.2">
      <c r="A3" s="6" t="s">
        <v>235</v>
      </c>
      <c r="B3" s="6"/>
      <c r="C3" s="6"/>
      <c r="D3" s="6"/>
    </row>
    <row r="4" spans="1:4" x14ac:dyDescent="0.2">
      <c r="A4" t="s">
        <v>236</v>
      </c>
      <c r="B4" s="15">
        <v>7.0000000000000007E-2</v>
      </c>
      <c r="D4" s="10" t="s">
        <v>237</v>
      </c>
    </row>
    <row r="5" spans="1:4" x14ac:dyDescent="0.2">
      <c r="A5" t="s">
        <v>238</v>
      </c>
      <c r="B5" s="14">
        <v>500000</v>
      </c>
      <c r="D5" s="10" t="s">
        <v>239</v>
      </c>
    </row>
    <row r="6" spans="1:4" x14ac:dyDescent="0.2">
      <c r="A6" t="s">
        <v>240</v>
      </c>
      <c r="B6" s="9">
        <v>24</v>
      </c>
      <c r="D6" s="10" t="s">
        <v>241</v>
      </c>
    </row>
    <row r="8" spans="1:4" x14ac:dyDescent="0.2">
      <c r="A8" s="6" t="s">
        <v>242</v>
      </c>
      <c r="B8" s="6"/>
      <c r="C8" s="6"/>
      <c r="D8" s="6"/>
    </row>
    <row r="9" spans="1:4" x14ac:dyDescent="0.2">
      <c r="A9" s="4" t="s">
        <v>243</v>
      </c>
      <c r="B9" s="4"/>
      <c r="C9" s="4"/>
      <c r="D9" s="4"/>
    </row>
    <row r="10" spans="1:4" x14ac:dyDescent="0.2">
      <c r="A10" s="13" t="s">
        <v>244</v>
      </c>
      <c r="B10" s="13" t="s">
        <v>245</v>
      </c>
      <c r="C10" s="13" t="s">
        <v>246</v>
      </c>
      <c r="D10" s="13" t="s">
        <v>247</v>
      </c>
    </row>
    <row r="11" spans="1:4" x14ac:dyDescent="0.2">
      <c r="A11">
        <v>1</v>
      </c>
      <c r="B11" s="14">
        <v>100000</v>
      </c>
      <c r="C11" s="12">
        <f>B11</f>
        <v>100000</v>
      </c>
      <c r="D11" s="23">
        <f t="shared" ref="D11:D34" si="0">C11*($B$4/12)</f>
        <v>583.33333333333337</v>
      </c>
    </row>
    <row r="12" spans="1:4" x14ac:dyDescent="0.2">
      <c r="A12">
        <v>2</v>
      </c>
      <c r="B12" s="14">
        <v>0</v>
      </c>
      <c r="C12" s="12">
        <f t="shared" ref="C12:C34" si="1">C11+B12</f>
        <v>100000</v>
      </c>
      <c r="D12" s="23">
        <f t="shared" si="0"/>
        <v>583.33333333333337</v>
      </c>
    </row>
    <row r="13" spans="1:4" x14ac:dyDescent="0.2">
      <c r="A13">
        <v>3</v>
      </c>
      <c r="B13" s="14">
        <v>50000</v>
      </c>
      <c r="C13" s="12">
        <f t="shared" si="1"/>
        <v>150000</v>
      </c>
      <c r="D13" s="23">
        <f t="shared" si="0"/>
        <v>875</v>
      </c>
    </row>
    <row r="14" spans="1:4" x14ac:dyDescent="0.2">
      <c r="A14">
        <v>4</v>
      </c>
      <c r="B14" s="14">
        <v>0</v>
      </c>
      <c r="C14" s="12">
        <f t="shared" si="1"/>
        <v>150000</v>
      </c>
      <c r="D14" s="23">
        <f t="shared" si="0"/>
        <v>875</v>
      </c>
    </row>
    <row r="15" spans="1:4" x14ac:dyDescent="0.2">
      <c r="A15">
        <v>5</v>
      </c>
      <c r="B15" s="14">
        <v>0</v>
      </c>
      <c r="C15" s="12">
        <f t="shared" si="1"/>
        <v>150000</v>
      </c>
      <c r="D15" s="23">
        <f t="shared" si="0"/>
        <v>875</v>
      </c>
    </row>
    <row r="16" spans="1:4" x14ac:dyDescent="0.2">
      <c r="A16">
        <v>6</v>
      </c>
      <c r="B16" s="14">
        <v>50000</v>
      </c>
      <c r="C16" s="12">
        <f t="shared" si="1"/>
        <v>200000</v>
      </c>
      <c r="D16" s="23">
        <f t="shared" si="0"/>
        <v>1166.6666666666667</v>
      </c>
    </row>
    <row r="17" spans="1:4" x14ac:dyDescent="0.2">
      <c r="A17">
        <v>7</v>
      </c>
      <c r="B17" s="14">
        <v>0</v>
      </c>
      <c r="C17" s="12">
        <f t="shared" si="1"/>
        <v>200000</v>
      </c>
      <c r="D17" s="23">
        <f t="shared" si="0"/>
        <v>1166.6666666666667</v>
      </c>
    </row>
    <row r="18" spans="1:4" x14ac:dyDescent="0.2">
      <c r="A18">
        <v>8</v>
      </c>
      <c r="B18" s="14">
        <v>0</v>
      </c>
      <c r="C18" s="12">
        <f t="shared" si="1"/>
        <v>200000</v>
      </c>
      <c r="D18" s="23">
        <f t="shared" si="0"/>
        <v>1166.6666666666667</v>
      </c>
    </row>
    <row r="19" spans="1:4" x14ac:dyDescent="0.2">
      <c r="A19">
        <v>9</v>
      </c>
      <c r="B19" s="14">
        <v>50000</v>
      </c>
      <c r="C19" s="12">
        <f t="shared" si="1"/>
        <v>250000</v>
      </c>
      <c r="D19" s="23">
        <f t="shared" si="0"/>
        <v>1458.3333333333335</v>
      </c>
    </row>
    <row r="20" spans="1:4" x14ac:dyDescent="0.2">
      <c r="A20">
        <v>10</v>
      </c>
      <c r="B20" s="14">
        <v>0</v>
      </c>
      <c r="C20" s="12">
        <f t="shared" si="1"/>
        <v>250000</v>
      </c>
      <c r="D20" s="23">
        <f t="shared" si="0"/>
        <v>1458.3333333333335</v>
      </c>
    </row>
    <row r="21" spans="1:4" x14ac:dyDescent="0.2">
      <c r="A21">
        <v>11</v>
      </c>
      <c r="B21" s="14">
        <v>0</v>
      </c>
      <c r="C21" s="12">
        <f t="shared" si="1"/>
        <v>250000</v>
      </c>
      <c r="D21" s="23">
        <f t="shared" si="0"/>
        <v>1458.3333333333335</v>
      </c>
    </row>
    <row r="22" spans="1:4" x14ac:dyDescent="0.2">
      <c r="A22">
        <v>12</v>
      </c>
      <c r="B22" s="14">
        <v>50000</v>
      </c>
      <c r="C22" s="12">
        <f t="shared" si="1"/>
        <v>300000</v>
      </c>
      <c r="D22" s="23">
        <f t="shared" si="0"/>
        <v>1750</v>
      </c>
    </row>
    <row r="23" spans="1:4" x14ac:dyDescent="0.2">
      <c r="A23">
        <v>13</v>
      </c>
      <c r="B23" s="14">
        <v>0</v>
      </c>
      <c r="C23" s="12">
        <f t="shared" si="1"/>
        <v>300000</v>
      </c>
      <c r="D23" s="23">
        <f t="shared" si="0"/>
        <v>1750</v>
      </c>
    </row>
    <row r="24" spans="1:4" x14ac:dyDescent="0.2">
      <c r="A24">
        <v>14</v>
      </c>
      <c r="B24" s="14">
        <v>0</v>
      </c>
      <c r="C24" s="12">
        <f t="shared" si="1"/>
        <v>300000</v>
      </c>
      <c r="D24" s="23">
        <f t="shared" si="0"/>
        <v>1750</v>
      </c>
    </row>
    <row r="25" spans="1:4" x14ac:dyDescent="0.2">
      <c r="A25">
        <v>15</v>
      </c>
      <c r="B25" s="14">
        <v>50000</v>
      </c>
      <c r="C25" s="12">
        <f t="shared" si="1"/>
        <v>350000</v>
      </c>
      <c r="D25" s="23">
        <f t="shared" si="0"/>
        <v>2041.6666666666667</v>
      </c>
    </row>
    <row r="26" spans="1:4" x14ac:dyDescent="0.2">
      <c r="A26">
        <v>16</v>
      </c>
      <c r="B26" s="14">
        <v>0</v>
      </c>
      <c r="C26" s="12">
        <f t="shared" si="1"/>
        <v>350000</v>
      </c>
      <c r="D26" s="23">
        <f t="shared" si="0"/>
        <v>2041.6666666666667</v>
      </c>
    </row>
    <row r="27" spans="1:4" x14ac:dyDescent="0.2">
      <c r="A27">
        <v>17</v>
      </c>
      <c r="B27" s="14">
        <v>0</v>
      </c>
      <c r="C27" s="12">
        <f t="shared" si="1"/>
        <v>350000</v>
      </c>
      <c r="D27" s="23">
        <f t="shared" si="0"/>
        <v>2041.6666666666667</v>
      </c>
    </row>
    <row r="28" spans="1:4" x14ac:dyDescent="0.2">
      <c r="A28">
        <v>18</v>
      </c>
      <c r="B28" s="14">
        <v>50000</v>
      </c>
      <c r="C28" s="12">
        <f t="shared" si="1"/>
        <v>400000</v>
      </c>
      <c r="D28" s="23">
        <f t="shared" si="0"/>
        <v>2333.3333333333335</v>
      </c>
    </row>
    <row r="29" spans="1:4" x14ac:dyDescent="0.2">
      <c r="A29">
        <v>19</v>
      </c>
      <c r="B29" s="14">
        <v>0</v>
      </c>
      <c r="C29" s="12">
        <f t="shared" si="1"/>
        <v>400000</v>
      </c>
      <c r="D29" s="23">
        <f t="shared" si="0"/>
        <v>2333.3333333333335</v>
      </c>
    </row>
    <row r="30" spans="1:4" x14ac:dyDescent="0.2">
      <c r="A30">
        <v>20</v>
      </c>
      <c r="B30" s="14">
        <v>0</v>
      </c>
      <c r="C30" s="12">
        <f t="shared" si="1"/>
        <v>400000</v>
      </c>
      <c r="D30" s="23">
        <f t="shared" si="0"/>
        <v>2333.3333333333335</v>
      </c>
    </row>
    <row r="31" spans="1:4" x14ac:dyDescent="0.2">
      <c r="A31">
        <v>21</v>
      </c>
      <c r="B31" s="14">
        <v>50000</v>
      </c>
      <c r="C31" s="12">
        <f t="shared" si="1"/>
        <v>450000</v>
      </c>
      <c r="D31" s="23">
        <f t="shared" si="0"/>
        <v>2625</v>
      </c>
    </row>
    <row r="32" spans="1:4" x14ac:dyDescent="0.2">
      <c r="A32">
        <v>22</v>
      </c>
      <c r="B32" s="14">
        <v>0</v>
      </c>
      <c r="C32" s="12">
        <f t="shared" si="1"/>
        <v>450000</v>
      </c>
      <c r="D32" s="23">
        <f t="shared" si="0"/>
        <v>2625</v>
      </c>
    </row>
    <row r="33" spans="1:4" x14ac:dyDescent="0.2">
      <c r="A33">
        <v>23</v>
      </c>
      <c r="B33" s="14">
        <v>0</v>
      </c>
      <c r="C33" s="12">
        <f t="shared" si="1"/>
        <v>450000</v>
      </c>
      <c r="D33" s="23">
        <f t="shared" si="0"/>
        <v>2625</v>
      </c>
    </row>
    <row r="34" spans="1:4" x14ac:dyDescent="0.2">
      <c r="A34">
        <v>24</v>
      </c>
      <c r="B34" s="14">
        <v>50000</v>
      </c>
      <c r="C34" s="12">
        <f t="shared" si="1"/>
        <v>500000</v>
      </c>
      <c r="D34" s="23">
        <f t="shared" si="0"/>
        <v>2916.666666666667</v>
      </c>
    </row>
    <row r="36" spans="1:4" x14ac:dyDescent="0.2">
      <c r="A36" s="16" t="s">
        <v>248</v>
      </c>
      <c r="D36" s="17">
        <f>SUM(D11:D34)</f>
        <v>40833.333333333336</v>
      </c>
    </row>
    <row r="37" spans="1:4" x14ac:dyDescent="0.2">
      <c r="A37" s="16" t="s">
        <v>249</v>
      </c>
      <c r="D37" s="24">
        <f>MAX(C11:C34)</f>
        <v>500000</v>
      </c>
    </row>
  </sheetData>
  <mergeCells count="3">
    <mergeCell ref="A3:D3"/>
    <mergeCell ref="A8:D8"/>
    <mergeCell ref="A9:D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9"/>
  <sheetViews>
    <sheetView tabSelected="1" zoomScaleNormal="100" workbookViewId="0"/>
  </sheetViews>
  <sheetFormatPr baseColWidth="10" defaultColWidth="8.6640625" defaultRowHeight="15" x14ac:dyDescent="0.2"/>
  <cols>
    <col min="1" max="1" width="40" customWidth="1"/>
    <col min="2" max="2" width="25" customWidth="1"/>
    <col min="3" max="3" width="60" customWidth="1"/>
  </cols>
  <sheetData>
    <row r="1" spans="1:3" ht="18" x14ac:dyDescent="0.2">
      <c r="A1" s="22" t="s">
        <v>250</v>
      </c>
    </row>
    <row r="3" spans="1:3" x14ac:dyDescent="0.2">
      <c r="A3" s="6" t="s">
        <v>251</v>
      </c>
      <c r="B3" s="6"/>
      <c r="C3" s="6"/>
    </row>
    <row r="4" spans="1:3" x14ac:dyDescent="0.2">
      <c r="A4" s="13" t="s">
        <v>252</v>
      </c>
      <c r="B4" s="13" t="s">
        <v>253</v>
      </c>
      <c r="C4" s="13" t="s">
        <v>254</v>
      </c>
    </row>
    <row r="5" spans="1:3" x14ac:dyDescent="0.2">
      <c r="A5" t="s">
        <v>23</v>
      </c>
      <c r="B5" t="s">
        <v>255</v>
      </c>
      <c r="C5" t="s">
        <v>256</v>
      </c>
    </row>
    <row r="6" spans="1:3" x14ac:dyDescent="0.2">
      <c r="A6" t="s">
        <v>257</v>
      </c>
      <c r="B6" t="s">
        <v>258</v>
      </c>
      <c r="C6" t="s">
        <v>259</v>
      </c>
    </row>
    <row r="7" spans="1:3" x14ac:dyDescent="0.2">
      <c r="A7" t="s">
        <v>260</v>
      </c>
      <c r="B7" t="s">
        <v>261</v>
      </c>
      <c r="C7" t="s">
        <v>262</v>
      </c>
    </row>
    <row r="8" spans="1:3" x14ac:dyDescent="0.2">
      <c r="A8" t="s">
        <v>263</v>
      </c>
      <c r="B8" t="s">
        <v>264</v>
      </c>
      <c r="C8" t="s">
        <v>265</v>
      </c>
    </row>
    <row r="9" spans="1:3" x14ac:dyDescent="0.2">
      <c r="A9" t="s">
        <v>266</v>
      </c>
      <c r="B9" t="s">
        <v>267</v>
      </c>
      <c r="C9" t="s">
        <v>268</v>
      </c>
    </row>
    <row r="12" spans="1:3" x14ac:dyDescent="0.2">
      <c r="A12" s="6" t="s">
        <v>269</v>
      </c>
      <c r="B12" s="6"/>
      <c r="C12" s="6"/>
    </row>
    <row r="13" spans="1:3" x14ac:dyDescent="0.2">
      <c r="A13" s="13" t="s">
        <v>270</v>
      </c>
      <c r="B13" s="13" t="s">
        <v>271</v>
      </c>
      <c r="C13" s="13" t="s">
        <v>272</v>
      </c>
    </row>
    <row r="14" spans="1:3" x14ac:dyDescent="0.2">
      <c r="A14" t="s">
        <v>273</v>
      </c>
      <c r="B14" t="s">
        <v>274</v>
      </c>
      <c r="C14" t="s">
        <v>275</v>
      </c>
    </row>
    <row r="15" spans="1:3" x14ac:dyDescent="0.2">
      <c r="A15" t="s">
        <v>276</v>
      </c>
      <c r="B15" t="s">
        <v>277</v>
      </c>
      <c r="C15" t="s">
        <v>278</v>
      </c>
    </row>
    <row r="16" spans="1:3" x14ac:dyDescent="0.2">
      <c r="A16" t="s">
        <v>279</v>
      </c>
      <c r="B16" t="s">
        <v>280</v>
      </c>
      <c r="C16" t="s">
        <v>281</v>
      </c>
    </row>
    <row r="17" spans="1:3" x14ac:dyDescent="0.2">
      <c r="A17" t="s">
        <v>282</v>
      </c>
      <c r="B17" t="s">
        <v>283</v>
      </c>
      <c r="C17" t="s">
        <v>284</v>
      </c>
    </row>
    <row r="20" spans="1:3" x14ac:dyDescent="0.2">
      <c r="A20" s="6" t="s">
        <v>285</v>
      </c>
      <c r="B20" s="6"/>
      <c r="C20" s="6"/>
    </row>
    <row r="21" spans="1:3" x14ac:dyDescent="0.2">
      <c r="A21" s="13" t="s">
        <v>286</v>
      </c>
      <c r="B21" s="13" t="s">
        <v>287</v>
      </c>
      <c r="C21" s="13" t="s">
        <v>254</v>
      </c>
    </row>
    <row r="22" spans="1:3" x14ac:dyDescent="0.2">
      <c r="A22" t="s">
        <v>288</v>
      </c>
      <c r="B22" t="s">
        <v>289</v>
      </c>
      <c r="C22" t="s">
        <v>290</v>
      </c>
    </row>
    <row r="23" spans="1:3" x14ac:dyDescent="0.2">
      <c r="A23" t="s">
        <v>291</v>
      </c>
      <c r="B23" t="s">
        <v>292</v>
      </c>
      <c r="C23" t="s">
        <v>293</v>
      </c>
    </row>
    <row r="24" spans="1:3" x14ac:dyDescent="0.2">
      <c r="A24" t="s">
        <v>294</v>
      </c>
      <c r="B24" t="s">
        <v>295</v>
      </c>
      <c r="C24" t="s">
        <v>296</v>
      </c>
    </row>
    <row r="25" spans="1:3" x14ac:dyDescent="0.2">
      <c r="A25" t="s">
        <v>173</v>
      </c>
      <c r="B25" t="s">
        <v>297</v>
      </c>
      <c r="C25" t="s">
        <v>298</v>
      </c>
    </row>
    <row r="26" spans="1:3" x14ac:dyDescent="0.2">
      <c r="A26" t="s">
        <v>299</v>
      </c>
      <c r="B26" t="s">
        <v>261</v>
      </c>
      <c r="C26" t="s">
        <v>300</v>
      </c>
    </row>
    <row r="29" spans="1:3" x14ac:dyDescent="0.2">
      <c r="A29" s="2" t="s">
        <v>301</v>
      </c>
      <c r="B29" s="2"/>
      <c r="C29" s="2"/>
    </row>
    <row r="30" spans="1:3" x14ac:dyDescent="0.2">
      <c r="A30" s="1" t="s">
        <v>302</v>
      </c>
      <c r="B30" s="1"/>
      <c r="C30" s="1"/>
    </row>
    <row r="31" spans="1:3" x14ac:dyDescent="0.2">
      <c r="A31" s="1" t="s">
        <v>303</v>
      </c>
      <c r="B31" s="1"/>
      <c r="C31" s="1"/>
    </row>
    <row r="32" spans="1:3" x14ac:dyDescent="0.2">
      <c r="A32" s="1" t="s">
        <v>304</v>
      </c>
      <c r="B32" s="1"/>
      <c r="C32" s="1"/>
    </row>
    <row r="33" spans="1:3" x14ac:dyDescent="0.2">
      <c r="A33" s="1" t="s">
        <v>305</v>
      </c>
      <c r="B33" s="1"/>
      <c r="C33" s="1"/>
    </row>
    <row r="34" spans="1:3" x14ac:dyDescent="0.2">
      <c r="A34" s="1" t="s">
        <v>306</v>
      </c>
      <c r="B34" s="1"/>
      <c r="C34" s="1"/>
    </row>
    <row r="35" spans="1:3" x14ac:dyDescent="0.2">
      <c r="A35" s="1" t="s">
        <v>307</v>
      </c>
      <c r="B35" s="1"/>
      <c r="C35" s="1"/>
    </row>
    <row r="36" spans="1:3" x14ac:dyDescent="0.2">
      <c r="A36" s="1" t="s">
        <v>308</v>
      </c>
      <c r="B36" s="1"/>
      <c r="C36" s="1"/>
    </row>
    <row r="37" spans="1:3" x14ac:dyDescent="0.2">
      <c r="A37" s="1" t="s">
        <v>309</v>
      </c>
      <c r="B37" s="1"/>
      <c r="C37" s="1"/>
    </row>
    <row r="38" spans="1:3" x14ac:dyDescent="0.2">
      <c r="A38" s="1" t="s">
        <v>310</v>
      </c>
      <c r="B38" s="1"/>
      <c r="C38" s="1"/>
    </row>
    <row r="39" spans="1:3" x14ac:dyDescent="0.2">
      <c r="A39" s="1" t="s">
        <v>311</v>
      </c>
      <c r="B39" s="1"/>
      <c r="C39" s="1"/>
    </row>
  </sheetData>
  <mergeCells count="14">
    <mergeCell ref="A36:C36"/>
    <mergeCell ref="A37:C37"/>
    <mergeCell ref="A38:C38"/>
    <mergeCell ref="A39:C39"/>
    <mergeCell ref="A31:C31"/>
    <mergeCell ref="A32:C32"/>
    <mergeCell ref="A33:C33"/>
    <mergeCell ref="A34:C34"/>
    <mergeCell ref="A35:C35"/>
    <mergeCell ref="A3:C3"/>
    <mergeCell ref="A12:C12"/>
    <mergeCell ref="A20:C20"/>
    <mergeCell ref="A29:C29"/>
    <mergeCell ref="A30:C3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Development Budget</vt:lpstr>
      <vt:lpstr>Interest Calculator</vt:lpstr>
      <vt:lpstr>Rules of Thumb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Peter Leung</cp:lastModifiedBy>
  <cp:revision>0</cp:revision>
  <dcterms:created xsi:type="dcterms:W3CDTF">2026-01-24T20:10:24Z</dcterms:created>
  <dcterms:modified xsi:type="dcterms:W3CDTF">2026-01-24T20:13:54Z</dcterms:modified>
  <dc:language>en-US</dc:language>
</cp:coreProperties>
</file>